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ropbox\Consultancy\Freightliner\Invoicing\November\invoices\"/>
    </mc:Choice>
  </mc:AlternateContent>
  <xr:revisionPtr revIDLastSave="0" documentId="13_ncr:1_{BEEC5941-3D25-40D1-9E79-6B5A8ED6245E}" xr6:coauthVersionLast="45" xr6:coauthVersionMax="45" xr10:uidLastSave="{00000000-0000-0000-0000-000000000000}"/>
  <bookViews>
    <workbookView xWindow="48000" yWindow="-7935" windowWidth="19200" windowHeight="23400" activeTab="1" xr2:uid="{00000000-000D-0000-FFFF-FFFF00000000}"/>
  </bookViews>
  <sheets>
    <sheet name="Application" sheetId="1" r:id="rId1"/>
    <sheet name="Expenses Pd 6" sheetId="2" r:id="rId2"/>
    <sheet name="Rates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2" l="1"/>
  <c r="E24" i="2"/>
  <c r="G24" i="2"/>
  <c r="G23" i="2"/>
  <c r="H23" i="2"/>
  <c r="H22" i="2"/>
  <c r="H21" i="2"/>
  <c r="I21" i="2" s="1"/>
  <c r="H20" i="2"/>
  <c r="G20" i="2"/>
  <c r="E23" i="2"/>
  <c r="E22" i="2"/>
  <c r="G41" i="1"/>
  <c r="G42" i="1"/>
  <c r="G43" i="1"/>
  <c r="G44" i="1"/>
  <c r="I23" i="2" l="1"/>
  <c r="I22" i="2"/>
  <c r="I24" i="2"/>
  <c r="I20" i="2"/>
  <c r="I18" i="2"/>
  <c r="H16" i="2" l="1"/>
  <c r="D14" i="2"/>
  <c r="H8" i="2"/>
  <c r="H6" i="2"/>
  <c r="H5" i="2"/>
  <c r="H28" i="2" l="1"/>
  <c r="G40" i="1"/>
  <c r="G39" i="1"/>
  <c r="G38" i="1"/>
  <c r="G37" i="1"/>
  <c r="I16" i="2" l="1"/>
  <c r="I14" i="2"/>
  <c r="I4" i="2"/>
  <c r="I12" i="2"/>
  <c r="I13" i="2"/>
  <c r="I15" i="2"/>
  <c r="I17" i="2"/>
  <c r="G23" i="1"/>
  <c r="I10" i="2" l="1"/>
  <c r="I5" i="2"/>
  <c r="I6" i="2"/>
  <c r="I7" i="2"/>
  <c r="I8" i="2"/>
  <c r="I9" i="2"/>
  <c r="I11" i="2"/>
  <c r="E28" i="2"/>
  <c r="F28" i="2" l="1"/>
  <c r="G28" i="2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36" i="1" l="1"/>
  <c r="G35" i="1"/>
  <c r="G34" i="1"/>
  <c r="G33" i="1"/>
  <c r="G32" i="1"/>
  <c r="G31" i="1"/>
  <c r="G30" i="1"/>
  <c r="G29" i="1"/>
  <c r="G27" i="1"/>
  <c r="G26" i="1"/>
  <c r="G25" i="1"/>
  <c r="G24" i="1"/>
  <c r="I28" i="2" l="1"/>
  <c r="G8" i="1"/>
  <c r="G7" i="1"/>
  <c r="D28" i="2" l="1"/>
  <c r="G6" i="1" l="1"/>
  <c r="G48" i="1" l="1"/>
  <c r="G51" i="1" s="1"/>
</calcChain>
</file>

<file path=xl/sharedStrings.xml><?xml version="1.0" encoding="utf-8"?>
<sst xmlns="http://schemas.openxmlformats.org/spreadsheetml/2006/main" count="192" uniqueCount="104">
  <si>
    <t>Flight</t>
    <phoneticPr fontId="6" type="noConversion"/>
  </si>
  <si>
    <t>/hr</t>
    <phoneticPr fontId="9" type="noConversion"/>
  </si>
  <si>
    <t>/day</t>
    <phoneticPr fontId="9" type="noConversion"/>
  </si>
  <si>
    <t>Maintainers</t>
    <phoneticPr fontId="9" type="noConversion"/>
  </si>
  <si>
    <t>/day</t>
    <phoneticPr fontId="9" type="noConversion"/>
  </si>
  <si>
    <t>Chief Traction Inspector</t>
    <phoneticPr fontId="9" type="noConversion"/>
  </si>
  <si>
    <t>Traincrew Standards Manager</t>
    <phoneticPr fontId="9" type="noConversion"/>
  </si>
  <si>
    <t>Operations Managers</t>
    <phoneticPr fontId="9" type="noConversion"/>
  </si>
  <si>
    <t>Fleet Engineers</t>
    <phoneticPr fontId="9" type="noConversion"/>
  </si>
  <si>
    <t>Drivers</t>
    <phoneticPr fontId="9" type="noConversion"/>
  </si>
  <si>
    <t>Commercial</t>
    <phoneticPr fontId="9" type="noConversion"/>
  </si>
  <si>
    <t>Project Manager</t>
    <phoneticPr fontId="9" type="noConversion"/>
  </si>
  <si>
    <t>Quality Systems Manager</t>
    <phoneticPr fontId="9" type="noConversion"/>
  </si>
  <si>
    <t>Role</t>
    <phoneticPr fontId="9" type="noConversion"/>
  </si>
  <si>
    <t>Rate</t>
    <phoneticPr fontId="9" type="noConversion"/>
  </si>
  <si>
    <t>Rate Unit</t>
    <phoneticPr fontId="9" type="noConversion"/>
  </si>
  <si>
    <t>Car/Taxi</t>
    <phoneticPr fontId="6" type="noConversion"/>
  </si>
  <si>
    <t>Hotel/Sustinence</t>
    <phoneticPr fontId="6" type="noConversion"/>
  </si>
  <si>
    <t>c/park</t>
    <phoneticPr fontId="6" type="noConversion"/>
  </si>
  <si>
    <t>Resource</t>
  </si>
  <si>
    <t>Activity</t>
  </si>
  <si>
    <t>Rate</t>
  </si>
  <si>
    <t>Total</t>
  </si>
  <si>
    <t>Travel costs</t>
  </si>
  <si>
    <t>Date</t>
  </si>
  <si>
    <t>Attendee</t>
  </si>
  <si>
    <t>Rail</t>
  </si>
  <si>
    <t>Details</t>
  </si>
  <si>
    <t>Period</t>
  </si>
  <si>
    <t>Comments</t>
  </si>
  <si>
    <t>Expenses</t>
  </si>
  <si>
    <t>See Expenses sheet</t>
  </si>
  <si>
    <t>Hours in Period</t>
  </si>
  <si>
    <t>Cost in Period</t>
  </si>
  <si>
    <t>Role</t>
  </si>
  <si>
    <t>Date Incurred</t>
  </si>
  <si>
    <t>Agreed Rates for WCR Staff/Contractors, Not inclusive of Expenses</t>
    <phoneticPr fontId="9" type="noConversion"/>
  </si>
  <si>
    <t>/hr</t>
    <phoneticPr fontId="9" type="noConversion"/>
  </si>
  <si>
    <t>/hr</t>
    <phoneticPr fontId="9" type="noConversion"/>
  </si>
  <si>
    <t>/hr</t>
    <phoneticPr fontId="9" type="noConversion"/>
  </si>
  <si>
    <t>Item</t>
  </si>
  <si>
    <t>Head of Safety &amp; Standards</t>
  </si>
  <si>
    <t>ETCS Operations Driving Specialist</t>
  </si>
  <si>
    <t>Updated</t>
  </si>
  <si>
    <t>LEF Chair</t>
  </si>
  <si>
    <t>/hr</t>
  </si>
  <si>
    <t>maintainers</t>
  </si>
  <si>
    <t>Mileage</t>
  </si>
  <si>
    <t>/mile</t>
  </si>
  <si>
    <t>LEF Assistant</t>
  </si>
  <si>
    <t>Minutes and actions ILEF</t>
  </si>
  <si>
    <t>Assistant</t>
  </si>
  <si>
    <t>I-LEF 3</t>
  </si>
  <si>
    <t>BSI Online charges for standards for use in the program</t>
  </si>
  <si>
    <t>N/A</t>
  </si>
  <si>
    <t>MBRC - Claim Period November 2019</t>
  </si>
  <si>
    <t>November</t>
  </si>
  <si>
    <t>01-11-2019-30-11-2019</t>
  </si>
  <si>
    <t>Travel to Berlin, Misc correspondence</t>
  </si>
  <si>
    <t>Workshop day 1, Various correspondence with KT</t>
  </si>
  <si>
    <t>Workshop day 2, prep for LEF, misc correspondence</t>
  </si>
  <si>
    <t>Workshop day 3, misc correspondence with KGB, WCR LEF rep, LEs</t>
  </si>
  <si>
    <t>London catchup post LEF and Berlin with MW, MH, TM</t>
  </si>
  <si>
    <t>EOSS/CRS review meeting with FOSG</t>
  </si>
  <si>
    <t>Berlin writeup, TQ29 reponse</t>
  </si>
  <si>
    <t>I-LEF 2</t>
  </si>
  <si>
    <t>Telecons with NR, HF, Siemens</t>
  </si>
  <si>
    <t>Siemens NR progress review</t>
  </si>
  <si>
    <t>Blockers meeting + SNCL 325s</t>
  </si>
  <si>
    <t>Office Day</t>
  </si>
  <si>
    <t>Misc catchup on documentation</t>
  </si>
  <si>
    <t>FCSG/PM meeting</t>
  </si>
  <si>
    <t>I-LEF 1</t>
  </si>
  <si>
    <t>CRS Day</t>
  </si>
  <si>
    <t>FSG Slides, CRS writeup</t>
  </si>
  <si>
    <t>Class Data</t>
  </si>
  <si>
    <t>MBRC room rate of £200 does not require a reciept</t>
  </si>
  <si>
    <t>No receipt for taxi euros converted to GBP, no VAT removed as not reclaimable</t>
  </si>
  <si>
    <t>Euros converted to GBP, no VAT removed as not reclaimable</t>
  </si>
  <si>
    <t>Flights includes cancelled flights due to late change to ILEF from Wednesday to thurasday to accommodate the class 66 HazIds</t>
  </si>
  <si>
    <t>First class travel charged at standard rate</t>
  </si>
  <si>
    <t>Sat Class data Planning Meeting/ 66 and 67 Blockers Spreadsheet</t>
  </si>
  <si>
    <t>ILEF 38 Edinburgh</t>
  </si>
  <si>
    <t>Class 66 and 67 Programme Blockers Spreadsheet</t>
  </si>
  <si>
    <t>Hardware meeting Berlin</t>
  </si>
  <si>
    <t>LEF 40</t>
  </si>
  <si>
    <t>Minutes and actions LEF 40</t>
  </si>
  <si>
    <t>LEF Synology Portal Admin</t>
  </si>
  <si>
    <t>Class 92 Drop 3 Prelim Pack Review</t>
  </si>
  <si>
    <t>ILEF 39</t>
  </si>
  <si>
    <t>ILEF 39 minutes and actions</t>
  </si>
  <si>
    <t>Readability trial Review/ 66/67 Blockers list Update</t>
  </si>
  <si>
    <t>Readability Trial Review/Portal Admin</t>
  </si>
  <si>
    <t>Office/Portal Admin</t>
  </si>
  <si>
    <t>ILEF 40</t>
  </si>
  <si>
    <t>ILEF 40 Minutes and Actions</t>
  </si>
  <si>
    <t>Euros converted to GBP (10.80, 15.30 food) , no receipt avialable for taxi, hotel at 227.95</t>
  </si>
  <si>
    <t>Travel to berlin</t>
  </si>
  <si>
    <t>Berlin and travel to london</t>
  </si>
  <si>
    <t>LEF and travel to edinburgh</t>
  </si>
  <si>
    <t>Late booking of flight due to BA auto cancellation of booked flight as outbound not used due to travel to berlin.  Auto Cancelled flights not charged</t>
  </si>
  <si>
    <t>receipt not avaialble for Heathrow express (25+25)</t>
  </si>
  <si>
    <t>I-Lef 2</t>
  </si>
  <si>
    <t>Two items of food, 10 and 50, plus hotel, Euros converted to 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</si>
</sst>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8"/>
      <name val="Times New Roman"/>
      <family val="1"/>
    </font>
    <font>
      <b/>
      <sz val="10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0" xfId="0" applyNumberFormat="1" applyFont="1" applyFill="1"/>
    <xf numFmtId="0" fontId="0" fillId="2" borderId="0" xfId="0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/>
    <xf numFmtId="165" fontId="0" fillId="0" borderId="1" xfId="0" applyNumberFormat="1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0" fillId="3" borderId="1" xfId="0" applyFill="1" applyBorder="1"/>
    <xf numFmtId="165" fontId="0" fillId="3" borderId="1" xfId="0" applyNumberFormat="1" applyFill="1" applyBorder="1"/>
    <xf numFmtId="0" fontId="0" fillId="0" borderId="0" xfId="0" applyAlignment="1">
      <alignment vertical="center"/>
    </xf>
    <xf numFmtId="2" fontId="1" fillId="4" borderId="4" xfId="0" applyNumberFormat="1" applyFont="1" applyFill="1" applyBorder="1" applyAlignment="1">
      <alignment horizontal="center" vertical="center" textRotation="90" wrapText="1"/>
    </xf>
    <xf numFmtId="2" fontId="1" fillId="4" borderId="5" xfId="0" applyNumberFormat="1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164" fontId="0" fillId="5" borderId="7" xfId="0" applyNumberForma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64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4" fontId="0" fillId="5" borderId="11" xfId="0" applyNumberForma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left" vertical="center" wrapText="1"/>
    </xf>
    <xf numFmtId="164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164" fontId="0" fillId="5" borderId="17" xfId="0" applyNumberFormat="1" applyFill="1" applyBorder="1" applyAlignment="1">
      <alignment horizontal="left" vertical="center" wrapText="1"/>
    </xf>
    <xf numFmtId="164" fontId="0" fillId="0" borderId="12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14" fontId="5" fillId="0" borderId="24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/>
    </xf>
    <xf numFmtId="164" fontId="0" fillId="5" borderId="24" xfId="0" applyNumberFormat="1" applyFill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/>
    </xf>
    <xf numFmtId="14" fontId="2" fillId="0" borderId="0" xfId="0" applyNumberFormat="1" applyFont="1"/>
    <xf numFmtId="0" fontId="2" fillId="0" borderId="0" xfId="0" applyFont="1"/>
    <xf numFmtId="0" fontId="2" fillId="2" borderId="0" xfId="0" applyFont="1" applyFill="1"/>
    <xf numFmtId="14" fontId="5" fillId="0" borderId="0" xfId="0" applyNumberFormat="1" applyFont="1" applyAlignment="1">
      <alignment horizontal="center" vertical="center" wrapText="1"/>
    </xf>
    <xf numFmtId="49" fontId="2" fillId="2" borderId="0" xfId="0" applyNumberFormat="1" applyFont="1" applyFill="1"/>
    <xf numFmtId="44" fontId="0" fillId="0" borderId="0" xfId="0" applyNumberFormat="1"/>
    <xf numFmtId="0" fontId="0" fillId="3" borderId="33" xfId="0" applyFill="1" applyBorder="1"/>
    <xf numFmtId="165" fontId="0" fillId="3" borderId="33" xfId="0" applyNumberFormat="1" applyFill="1" applyBorder="1"/>
    <xf numFmtId="0" fontId="0" fillId="0" borderId="33" xfId="0" applyBorder="1"/>
    <xf numFmtId="165" fontId="0" fillId="0" borderId="33" xfId="0" applyNumberFormat="1" applyBorder="1"/>
    <xf numFmtId="165" fontId="2" fillId="3" borderId="23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0" fillId="0" borderId="1" xfId="0" applyNumberFormat="1" applyFill="1" applyBorder="1"/>
    <xf numFmtId="17" fontId="0" fillId="0" borderId="0" xfId="0" applyNumberFormat="1"/>
    <xf numFmtId="44" fontId="0" fillId="0" borderId="0" xfId="0" applyNumberFormat="1" applyFont="1" applyBorder="1"/>
    <xf numFmtId="0" fontId="0" fillId="0" borderId="0" xfId="0" applyFont="1" applyBorder="1"/>
    <xf numFmtId="0" fontId="5" fillId="0" borderId="0" xfId="0" applyFont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5" fillId="0" borderId="28" xfId="0" applyFont="1" applyBorder="1" applyAlignment="1">
      <alignment horizontal="left" vertical="center" wrapText="1"/>
    </xf>
    <xf numFmtId="164" fontId="0" fillId="0" borderId="5" xfId="0" applyNumberFormat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4" fillId="6" borderId="2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" fontId="1" fillId="4" borderId="24" xfId="0" applyNumberFormat="1" applyFont="1" applyFill="1" applyBorder="1" applyAlignment="1">
      <alignment horizontal="center" vertical="center" wrapText="1"/>
    </xf>
    <xf numFmtId="1" fontId="1" fillId="4" borderId="22" xfId="0" applyNumberFormat="1" applyFont="1" applyFill="1" applyBorder="1" applyAlignment="1">
      <alignment horizontal="center" vertical="center" wrapText="1"/>
    </xf>
    <xf numFmtId="1" fontId="1" fillId="4" borderId="32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opLeftCell="B1" workbookViewId="0">
      <selection activeCell="E31" sqref="E31"/>
    </sheetView>
  </sheetViews>
  <sheetFormatPr defaultColWidth="10.44140625" defaultRowHeight="14.4" x14ac:dyDescent="0.3"/>
  <cols>
    <col min="1" max="1" width="15.44140625" bestFit="1" customWidth="1"/>
    <col min="2" max="2" width="25" bestFit="1" customWidth="1"/>
    <col min="3" max="3" width="86.77734375" style="2" customWidth="1"/>
    <col min="4" max="4" width="20.109375" style="2" customWidth="1"/>
    <col min="5" max="5" width="11" bestFit="1" customWidth="1"/>
    <col min="6" max="6" width="12.109375" bestFit="1" customWidth="1"/>
    <col min="7" max="7" width="10.44140625" customWidth="1"/>
    <col min="8" max="8" width="44.44140625" customWidth="1"/>
    <col min="9" max="9" width="5.77734375" customWidth="1"/>
    <col min="11" max="11" width="12.44140625" customWidth="1"/>
  </cols>
  <sheetData>
    <row r="1" spans="1:8" ht="15" thickBot="1" x14ac:dyDescent="0.35"/>
    <row r="2" spans="1:8" ht="26.25" customHeight="1" thickBot="1" x14ac:dyDescent="0.35">
      <c r="A2" s="15"/>
      <c r="B2" s="87" t="s">
        <v>55</v>
      </c>
      <c r="C2" s="88"/>
      <c r="D2" s="88"/>
      <c r="E2" s="88"/>
      <c r="F2" s="96" t="s">
        <v>28</v>
      </c>
      <c r="G2" s="97"/>
      <c r="H2" s="15"/>
    </row>
    <row r="3" spans="1:8" ht="14.25" customHeight="1" thickBot="1" x14ac:dyDescent="0.35">
      <c r="A3" s="89" t="s">
        <v>19</v>
      </c>
      <c r="B3" s="82" t="s">
        <v>34</v>
      </c>
      <c r="C3" s="82" t="s">
        <v>20</v>
      </c>
      <c r="D3" s="98" t="s">
        <v>35</v>
      </c>
      <c r="E3" s="84" t="s">
        <v>21</v>
      </c>
      <c r="F3" s="92" t="s">
        <v>56</v>
      </c>
      <c r="G3" s="93"/>
      <c r="H3" s="79" t="s">
        <v>29</v>
      </c>
    </row>
    <row r="4" spans="1:8" ht="14.25" customHeight="1" thickBot="1" x14ac:dyDescent="0.35">
      <c r="A4" s="90"/>
      <c r="B4" s="83"/>
      <c r="C4" s="83"/>
      <c r="D4" s="80"/>
      <c r="E4" s="85"/>
      <c r="F4" s="94" t="s">
        <v>57</v>
      </c>
      <c r="G4" s="95"/>
      <c r="H4" s="80"/>
    </row>
    <row r="5" spans="1:8" ht="96.75" customHeight="1" thickBot="1" x14ac:dyDescent="0.35">
      <c r="A5" s="91"/>
      <c r="B5" s="83"/>
      <c r="C5" s="83"/>
      <c r="D5" s="81"/>
      <c r="E5" s="86"/>
      <c r="F5" s="16" t="s">
        <v>32</v>
      </c>
      <c r="G5" s="17" t="s">
        <v>33</v>
      </c>
      <c r="H5" s="81"/>
    </row>
    <row r="6" spans="1:8" x14ac:dyDescent="0.3">
      <c r="A6" s="18"/>
      <c r="B6" s="69" t="s">
        <v>44</v>
      </c>
      <c r="C6" s="72" t="s">
        <v>70</v>
      </c>
      <c r="D6" s="45">
        <v>43770</v>
      </c>
      <c r="E6" s="62">
        <v>70</v>
      </c>
      <c r="F6" s="48">
        <v>8</v>
      </c>
      <c r="G6" s="19">
        <f t="shared" ref="G6:G23" si="0">F6*E6</f>
        <v>560</v>
      </c>
      <c r="H6" s="47"/>
    </row>
    <row r="7" spans="1:8" x14ac:dyDescent="0.3">
      <c r="A7" s="18"/>
      <c r="B7" s="70" t="s">
        <v>44</v>
      </c>
      <c r="C7" s="73" t="s">
        <v>71</v>
      </c>
      <c r="D7" s="45">
        <v>43773</v>
      </c>
      <c r="E7" s="62">
        <v>70</v>
      </c>
      <c r="F7" s="48">
        <v>16</v>
      </c>
      <c r="G7" s="19">
        <f t="shared" si="0"/>
        <v>1120</v>
      </c>
      <c r="H7" s="47"/>
    </row>
    <row r="8" spans="1:8" x14ac:dyDescent="0.3">
      <c r="A8" s="18"/>
      <c r="B8" s="70" t="s">
        <v>44</v>
      </c>
      <c r="C8" s="73" t="s">
        <v>75</v>
      </c>
      <c r="D8" s="45">
        <v>43774</v>
      </c>
      <c r="E8" s="62">
        <v>70</v>
      </c>
      <c r="F8" s="48">
        <v>8</v>
      </c>
      <c r="G8" s="19">
        <f t="shared" si="0"/>
        <v>560</v>
      </c>
      <c r="H8" s="47"/>
    </row>
    <row r="9" spans="1:8" x14ac:dyDescent="0.3">
      <c r="A9" s="18"/>
      <c r="B9" s="70" t="s">
        <v>44</v>
      </c>
      <c r="C9" s="76" t="s">
        <v>72</v>
      </c>
      <c r="D9" s="45">
        <v>43775</v>
      </c>
      <c r="E9" s="62">
        <v>70</v>
      </c>
      <c r="F9" s="48">
        <v>8</v>
      </c>
      <c r="G9" s="19">
        <f t="shared" si="0"/>
        <v>560</v>
      </c>
      <c r="H9" s="47"/>
    </row>
    <row r="10" spans="1:8" x14ac:dyDescent="0.3">
      <c r="A10" s="18"/>
      <c r="B10" s="70" t="s">
        <v>44</v>
      </c>
      <c r="C10" s="76" t="s">
        <v>69</v>
      </c>
      <c r="D10" s="45">
        <v>43776</v>
      </c>
      <c r="E10" s="62">
        <v>70</v>
      </c>
      <c r="F10" s="48">
        <v>8</v>
      </c>
      <c r="G10" s="19">
        <f t="shared" si="0"/>
        <v>560</v>
      </c>
      <c r="H10" s="47"/>
    </row>
    <row r="11" spans="1:8" x14ac:dyDescent="0.3">
      <c r="A11" s="18"/>
      <c r="B11" s="70" t="s">
        <v>44</v>
      </c>
      <c r="C11" s="76" t="s">
        <v>73</v>
      </c>
      <c r="D11" s="45">
        <v>43473</v>
      </c>
      <c r="E11" s="62">
        <v>70</v>
      </c>
      <c r="F11" s="48">
        <v>14</v>
      </c>
      <c r="G11" s="19">
        <f t="shared" si="0"/>
        <v>980</v>
      </c>
      <c r="H11" s="47"/>
    </row>
    <row r="12" spans="1:8" x14ac:dyDescent="0.3">
      <c r="A12" s="18"/>
      <c r="B12" s="70" t="s">
        <v>44</v>
      </c>
      <c r="C12" s="76" t="s">
        <v>74</v>
      </c>
      <c r="D12" s="45">
        <v>43778</v>
      </c>
      <c r="E12" s="62">
        <v>70</v>
      </c>
      <c r="F12" s="48">
        <v>4</v>
      </c>
      <c r="G12" s="19">
        <f t="shared" si="0"/>
        <v>280</v>
      </c>
      <c r="H12" s="47"/>
    </row>
    <row r="13" spans="1:8" x14ac:dyDescent="0.3">
      <c r="A13" s="18"/>
      <c r="B13" s="70" t="s">
        <v>44</v>
      </c>
      <c r="C13" s="74" t="s">
        <v>58</v>
      </c>
      <c r="D13" s="45">
        <v>43780</v>
      </c>
      <c r="E13" s="62">
        <v>70</v>
      </c>
      <c r="F13" s="48">
        <v>8</v>
      </c>
      <c r="G13" s="19">
        <f t="shared" si="0"/>
        <v>560</v>
      </c>
      <c r="H13" s="47"/>
    </row>
    <row r="14" spans="1:8" x14ac:dyDescent="0.3">
      <c r="A14" s="18"/>
      <c r="B14" s="70" t="s">
        <v>44</v>
      </c>
      <c r="C14" s="74" t="s">
        <v>59</v>
      </c>
      <c r="D14" s="45">
        <v>43781</v>
      </c>
      <c r="E14" s="62">
        <v>70</v>
      </c>
      <c r="F14" s="48">
        <v>10</v>
      </c>
      <c r="G14" s="19">
        <f t="shared" si="0"/>
        <v>700</v>
      </c>
      <c r="H14" s="47"/>
    </row>
    <row r="15" spans="1:8" x14ac:dyDescent="0.3">
      <c r="A15" s="18"/>
      <c r="B15" s="70" t="s">
        <v>44</v>
      </c>
      <c r="C15" s="74" t="s">
        <v>60</v>
      </c>
      <c r="D15" s="45">
        <v>43782</v>
      </c>
      <c r="E15" s="62">
        <v>70</v>
      </c>
      <c r="F15" s="48">
        <v>10</v>
      </c>
      <c r="G15" s="19">
        <f t="shared" si="0"/>
        <v>700</v>
      </c>
      <c r="H15" s="47"/>
    </row>
    <row r="16" spans="1:8" x14ac:dyDescent="0.3">
      <c r="A16" s="18"/>
      <c r="B16" s="70" t="s">
        <v>44</v>
      </c>
      <c r="C16" s="74" t="s">
        <v>61</v>
      </c>
      <c r="D16" s="45">
        <v>43783</v>
      </c>
      <c r="E16" s="62">
        <v>70</v>
      </c>
      <c r="F16" s="48">
        <v>10</v>
      </c>
      <c r="G16" s="19">
        <f t="shared" si="0"/>
        <v>700</v>
      </c>
      <c r="H16" s="47"/>
    </row>
    <row r="17" spans="1:8" x14ac:dyDescent="0.3">
      <c r="A17" s="18"/>
      <c r="B17" s="70" t="s">
        <v>44</v>
      </c>
      <c r="C17" s="74" t="s">
        <v>62</v>
      </c>
      <c r="D17" s="45">
        <v>43784</v>
      </c>
      <c r="E17" s="62">
        <v>70</v>
      </c>
      <c r="F17" s="48">
        <v>15</v>
      </c>
      <c r="G17" s="19">
        <f t="shared" si="0"/>
        <v>1050</v>
      </c>
      <c r="H17" s="47"/>
    </row>
    <row r="18" spans="1:8" x14ac:dyDescent="0.3">
      <c r="A18" s="18"/>
      <c r="B18" s="70" t="s">
        <v>44</v>
      </c>
      <c r="C18" s="74" t="s">
        <v>63</v>
      </c>
      <c r="D18" s="45">
        <v>43787</v>
      </c>
      <c r="E18" s="62">
        <v>70</v>
      </c>
      <c r="F18" s="48">
        <v>17</v>
      </c>
      <c r="G18" s="19">
        <f t="shared" si="0"/>
        <v>1190</v>
      </c>
      <c r="H18" s="47"/>
    </row>
    <row r="19" spans="1:8" x14ac:dyDescent="0.3">
      <c r="A19" s="18"/>
      <c r="B19" s="70" t="s">
        <v>44</v>
      </c>
      <c r="C19" s="74" t="s">
        <v>64</v>
      </c>
      <c r="D19" s="45">
        <v>43788</v>
      </c>
      <c r="E19" s="62">
        <v>70</v>
      </c>
      <c r="F19" s="48">
        <v>5</v>
      </c>
      <c r="G19" s="19">
        <f t="shared" si="0"/>
        <v>350</v>
      </c>
      <c r="H19" s="47"/>
    </row>
    <row r="20" spans="1:8" x14ac:dyDescent="0.3">
      <c r="A20" s="18"/>
      <c r="B20" s="70" t="s">
        <v>44</v>
      </c>
      <c r="C20" s="74" t="s">
        <v>70</v>
      </c>
      <c r="D20" s="45">
        <v>43789</v>
      </c>
      <c r="E20" s="62">
        <v>70</v>
      </c>
      <c r="F20" s="48">
        <v>8</v>
      </c>
      <c r="G20" s="19">
        <f t="shared" si="0"/>
        <v>560</v>
      </c>
      <c r="H20" s="47"/>
    </row>
    <row r="21" spans="1:8" x14ac:dyDescent="0.3">
      <c r="A21" s="18"/>
      <c r="B21" s="70" t="s">
        <v>44</v>
      </c>
      <c r="C21" s="74" t="s">
        <v>65</v>
      </c>
      <c r="D21" s="45">
        <v>43790</v>
      </c>
      <c r="E21" s="62">
        <v>70</v>
      </c>
      <c r="F21" s="48">
        <v>15</v>
      </c>
      <c r="G21" s="19">
        <f t="shared" si="0"/>
        <v>1050</v>
      </c>
      <c r="H21" s="47"/>
    </row>
    <row r="22" spans="1:8" x14ac:dyDescent="0.3">
      <c r="A22" s="18"/>
      <c r="B22" s="70" t="s">
        <v>44</v>
      </c>
      <c r="C22" s="74" t="s">
        <v>66</v>
      </c>
      <c r="D22" s="45">
        <v>43791</v>
      </c>
      <c r="E22" s="63">
        <v>70</v>
      </c>
      <c r="F22" s="48">
        <v>6</v>
      </c>
      <c r="G22" s="19">
        <f t="shared" si="0"/>
        <v>420</v>
      </c>
      <c r="H22" s="47"/>
    </row>
    <row r="23" spans="1:8" x14ac:dyDescent="0.3">
      <c r="A23" s="18"/>
      <c r="B23" s="70" t="s">
        <v>44</v>
      </c>
      <c r="C23" s="74" t="s">
        <v>67</v>
      </c>
      <c r="D23" s="45">
        <v>43794</v>
      </c>
      <c r="E23" s="63">
        <v>70</v>
      </c>
      <c r="F23" s="48">
        <v>14</v>
      </c>
      <c r="G23" s="19">
        <f t="shared" si="0"/>
        <v>980</v>
      </c>
      <c r="H23" s="47"/>
    </row>
    <row r="24" spans="1:8" x14ac:dyDescent="0.3">
      <c r="A24" s="18"/>
      <c r="B24" s="70" t="s">
        <v>44</v>
      </c>
      <c r="C24" s="74" t="s">
        <v>70</v>
      </c>
      <c r="D24" s="45">
        <v>43795</v>
      </c>
      <c r="E24" s="63">
        <v>70</v>
      </c>
      <c r="F24" s="48">
        <v>8</v>
      </c>
      <c r="G24" s="19">
        <f t="shared" ref="G24:G33" si="1">F24*E24</f>
        <v>560</v>
      </c>
      <c r="H24" s="47"/>
    </row>
    <row r="25" spans="1:8" x14ac:dyDescent="0.3">
      <c r="A25" s="18"/>
      <c r="B25" s="70" t="s">
        <v>44</v>
      </c>
      <c r="C25" s="74" t="s">
        <v>52</v>
      </c>
      <c r="D25" s="45">
        <v>43796</v>
      </c>
      <c r="E25" s="63">
        <v>70</v>
      </c>
      <c r="F25" s="48">
        <v>14</v>
      </c>
      <c r="G25" s="19">
        <f t="shared" si="1"/>
        <v>980</v>
      </c>
      <c r="H25" s="47"/>
    </row>
    <row r="26" spans="1:8" x14ac:dyDescent="0.3">
      <c r="A26" s="18"/>
      <c r="B26" s="70" t="s">
        <v>44</v>
      </c>
      <c r="C26" s="73" t="s">
        <v>68</v>
      </c>
      <c r="D26" s="45">
        <v>43797</v>
      </c>
      <c r="E26" s="63">
        <v>70</v>
      </c>
      <c r="F26" s="48">
        <v>12</v>
      </c>
      <c r="G26" s="19">
        <f t="shared" si="1"/>
        <v>840</v>
      </c>
      <c r="H26" s="47"/>
    </row>
    <row r="27" spans="1:8" x14ac:dyDescent="0.3">
      <c r="A27" s="18"/>
      <c r="B27" s="70" t="s">
        <v>44</v>
      </c>
      <c r="C27" s="73" t="s">
        <v>70</v>
      </c>
      <c r="D27" s="45">
        <v>43798</v>
      </c>
      <c r="E27" s="63">
        <v>70</v>
      </c>
      <c r="F27" s="48">
        <v>5</v>
      </c>
      <c r="G27" s="19">
        <f t="shared" si="1"/>
        <v>350</v>
      </c>
      <c r="H27" s="47"/>
    </row>
    <row r="28" spans="1:8" x14ac:dyDescent="0.3">
      <c r="A28" s="18"/>
      <c r="B28" s="70"/>
      <c r="C28" s="73"/>
      <c r="D28" s="45"/>
      <c r="E28" s="63"/>
      <c r="F28" s="48"/>
      <c r="G28" s="19"/>
      <c r="H28" s="47"/>
    </row>
    <row r="29" spans="1:8" x14ac:dyDescent="0.3">
      <c r="A29" s="18"/>
      <c r="B29" s="70" t="s">
        <v>49</v>
      </c>
      <c r="C29" s="44" t="s">
        <v>81</v>
      </c>
      <c r="D29" s="45">
        <v>43774</v>
      </c>
      <c r="E29" s="63">
        <v>410</v>
      </c>
      <c r="F29" s="48">
        <v>1</v>
      </c>
      <c r="G29" s="19">
        <f t="shared" si="1"/>
        <v>410</v>
      </c>
      <c r="H29" s="47"/>
    </row>
    <row r="30" spans="1:8" x14ac:dyDescent="0.3">
      <c r="A30" s="18"/>
      <c r="B30" s="70" t="s">
        <v>49</v>
      </c>
      <c r="C30" s="44" t="s">
        <v>82</v>
      </c>
      <c r="D30" s="45">
        <v>43775</v>
      </c>
      <c r="E30" s="63">
        <v>410</v>
      </c>
      <c r="F30" s="48">
        <v>1</v>
      </c>
      <c r="G30" s="19">
        <f t="shared" si="1"/>
        <v>410</v>
      </c>
      <c r="H30" s="47"/>
    </row>
    <row r="31" spans="1:8" x14ac:dyDescent="0.3">
      <c r="A31" s="18"/>
      <c r="B31" s="70" t="s">
        <v>49</v>
      </c>
      <c r="C31" s="44" t="s">
        <v>50</v>
      </c>
      <c r="D31" s="45">
        <v>43776</v>
      </c>
      <c r="E31" s="63">
        <v>410</v>
      </c>
      <c r="F31" s="48">
        <v>1</v>
      </c>
      <c r="G31" s="19">
        <f t="shared" si="1"/>
        <v>410</v>
      </c>
      <c r="H31" s="47"/>
    </row>
    <row r="32" spans="1:8" x14ac:dyDescent="0.3">
      <c r="A32" s="18"/>
      <c r="B32" s="70" t="s">
        <v>49</v>
      </c>
      <c r="C32" s="44" t="s">
        <v>83</v>
      </c>
      <c r="D32" s="45">
        <v>43777</v>
      </c>
      <c r="E32" s="63">
        <v>410</v>
      </c>
      <c r="F32" s="48">
        <v>1</v>
      </c>
      <c r="G32" s="19">
        <f t="shared" si="1"/>
        <v>410</v>
      </c>
      <c r="H32" s="47"/>
    </row>
    <row r="33" spans="1:8" x14ac:dyDescent="0.3">
      <c r="A33" s="18"/>
      <c r="B33" s="70" t="s">
        <v>49</v>
      </c>
      <c r="C33" s="44" t="s">
        <v>84</v>
      </c>
      <c r="D33" s="45">
        <v>43781</v>
      </c>
      <c r="E33" s="63">
        <v>410</v>
      </c>
      <c r="F33" s="48">
        <v>1</v>
      </c>
      <c r="G33" s="19">
        <f t="shared" si="1"/>
        <v>410</v>
      </c>
      <c r="H33" s="47"/>
    </row>
    <row r="34" spans="1:8" x14ac:dyDescent="0.3">
      <c r="A34" s="18"/>
      <c r="B34" s="70" t="s">
        <v>49</v>
      </c>
      <c r="C34" s="44" t="s">
        <v>85</v>
      </c>
      <c r="D34" s="45">
        <v>43782</v>
      </c>
      <c r="E34" s="63">
        <v>410</v>
      </c>
      <c r="F34" s="48">
        <v>1</v>
      </c>
      <c r="G34" s="19">
        <f t="shared" ref="G34:G40" si="2">F34*E34</f>
        <v>410</v>
      </c>
      <c r="H34" s="47"/>
    </row>
    <row r="35" spans="1:8" x14ac:dyDescent="0.3">
      <c r="A35" s="18"/>
      <c r="B35" s="70" t="s">
        <v>49</v>
      </c>
      <c r="C35" s="44" t="s">
        <v>86</v>
      </c>
      <c r="D35" s="45">
        <v>43783</v>
      </c>
      <c r="E35" s="63">
        <v>410</v>
      </c>
      <c r="F35" s="48">
        <v>1</v>
      </c>
      <c r="G35" s="19">
        <f t="shared" si="2"/>
        <v>410</v>
      </c>
      <c r="H35" s="47"/>
    </row>
    <row r="36" spans="1:8" x14ac:dyDescent="0.3">
      <c r="A36" s="18"/>
      <c r="B36" s="70" t="s">
        <v>49</v>
      </c>
      <c r="C36" s="44" t="s">
        <v>87</v>
      </c>
      <c r="D36" s="45">
        <v>43784</v>
      </c>
      <c r="E36" s="63">
        <v>410</v>
      </c>
      <c r="F36" s="48">
        <v>1</v>
      </c>
      <c r="G36" s="19">
        <f t="shared" si="2"/>
        <v>410</v>
      </c>
      <c r="H36" s="47"/>
    </row>
    <row r="37" spans="1:8" x14ac:dyDescent="0.3">
      <c r="A37" s="18"/>
      <c r="B37" s="70" t="s">
        <v>49</v>
      </c>
      <c r="C37" s="44" t="s">
        <v>88</v>
      </c>
      <c r="D37" s="45">
        <v>43787</v>
      </c>
      <c r="E37" s="63">
        <v>410</v>
      </c>
      <c r="F37" s="48">
        <v>1</v>
      </c>
      <c r="G37" s="19">
        <f t="shared" si="2"/>
        <v>410</v>
      </c>
      <c r="H37" s="47"/>
    </row>
    <row r="38" spans="1:8" x14ac:dyDescent="0.3">
      <c r="A38" s="18"/>
      <c r="B38" s="70" t="s">
        <v>49</v>
      </c>
      <c r="C38" s="44" t="s">
        <v>89</v>
      </c>
      <c r="D38" s="45">
        <v>43789</v>
      </c>
      <c r="E38" s="63">
        <v>410</v>
      </c>
      <c r="F38" s="48">
        <v>1</v>
      </c>
      <c r="G38" s="19">
        <f t="shared" si="2"/>
        <v>410</v>
      </c>
      <c r="H38" s="47"/>
    </row>
    <row r="39" spans="1:8" x14ac:dyDescent="0.3">
      <c r="A39" s="18"/>
      <c r="B39" s="70" t="s">
        <v>49</v>
      </c>
      <c r="C39" s="44" t="s">
        <v>90</v>
      </c>
      <c r="D39" s="45">
        <v>43790</v>
      </c>
      <c r="E39" s="63">
        <v>410</v>
      </c>
      <c r="F39" s="48">
        <v>1</v>
      </c>
      <c r="G39" s="19">
        <f t="shared" si="2"/>
        <v>410</v>
      </c>
      <c r="H39" s="47"/>
    </row>
    <row r="40" spans="1:8" x14ac:dyDescent="0.3">
      <c r="A40" s="18"/>
      <c r="B40" s="70" t="s">
        <v>49</v>
      </c>
      <c r="C40" s="44" t="s">
        <v>91</v>
      </c>
      <c r="D40" s="45">
        <v>43791</v>
      </c>
      <c r="E40" s="63">
        <v>410</v>
      </c>
      <c r="F40" s="48">
        <v>1</v>
      </c>
      <c r="G40" s="19">
        <f t="shared" si="2"/>
        <v>410</v>
      </c>
      <c r="H40" s="47"/>
    </row>
    <row r="41" spans="1:8" x14ac:dyDescent="0.3">
      <c r="A41" s="18"/>
      <c r="B41" s="70" t="s">
        <v>49</v>
      </c>
      <c r="C41" s="44" t="s">
        <v>92</v>
      </c>
      <c r="D41" s="45">
        <v>43794</v>
      </c>
      <c r="E41" s="63">
        <v>410</v>
      </c>
      <c r="F41" s="48">
        <v>1</v>
      </c>
      <c r="G41" s="19">
        <f t="shared" ref="G41:G44" si="3">F41*E41</f>
        <v>410</v>
      </c>
      <c r="H41" s="47"/>
    </row>
    <row r="42" spans="1:8" x14ac:dyDescent="0.3">
      <c r="A42" s="18"/>
      <c r="B42" s="70" t="s">
        <v>49</v>
      </c>
      <c r="C42" s="44" t="s">
        <v>93</v>
      </c>
      <c r="D42" s="45">
        <v>43795</v>
      </c>
      <c r="E42" s="63">
        <v>410</v>
      </c>
      <c r="F42" s="48">
        <v>1</v>
      </c>
      <c r="G42" s="19">
        <f t="shared" si="3"/>
        <v>410</v>
      </c>
      <c r="H42" s="47"/>
    </row>
    <row r="43" spans="1:8" x14ac:dyDescent="0.3">
      <c r="A43" s="18"/>
      <c r="B43" s="70" t="s">
        <v>49</v>
      </c>
      <c r="C43" s="44" t="s">
        <v>94</v>
      </c>
      <c r="D43" s="45">
        <v>43796</v>
      </c>
      <c r="E43" s="63">
        <v>410</v>
      </c>
      <c r="F43" s="48">
        <v>1</v>
      </c>
      <c r="G43" s="19">
        <f t="shared" si="3"/>
        <v>410</v>
      </c>
      <c r="H43" s="47"/>
    </row>
    <row r="44" spans="1:8" x14ac:dyDescent="0.3">
      <c r="A44" s="18"/>
      <c r="B44" s="70" t="s">
        <v>49</v>
      </c>
      <c r="C44" s="44" t="s">
        <v>95</v>
      </c>
      <c r="D44" s="45">
        <v>43797</v>
      </c>
      <c r="E44" s="63">
        <v>410</v>
      </c>
      <c r="F44" s="48">
        <v>1</v>
      </c>
      <c r="G44" s="19">
        <f t="shared" si="3"/>
        <v>410</v>
      </c>
      <c r="H44" s="47"/>
    </row>
    <row r="45" spans="1:8" x14ac:dyDescent="0.3">
      <c r="A45" s="18"/>
      <c r="B45" s="77"/>
      <c r="C45" s="71"/>
      <c r="D45" s="45"/>
      <c r="E45" s="46"/>
      <c r="F45" s="48"/>
      <c r="G45" s="78"/>
      <c r="H45" s="47"/>
    </row>
    <row r="46" spans="1:8" ht="15" thickBot="1" x14ac:dyDescent="0.35">
      <c r="A46" s="18"/>
      <c r="B46" s="77"/>
      <c r="C46" s="71"/>
      <c r="D46" s="45"/>
      <c r="E46" s="46"/>
      <c r="F46" s="48"/>
      <c r="G46" s="78"/>
      <c r="H46" s="47"/>
    </row>
    <row r="47" spans="1:8" x14ac:dyDescent="0.3">
      <c r="A47" s="21" t="s">
        <v>30</v>
      </c>
      <c r="B47" s="22"/>
      <c r="C47" s="23"/>
      <c r="D47" s="23"/>
      <c r="E47" s="24"/>
      <c r="F47" s="25"/>
      <c r="G47" s="26"/>
      <c r="H47" s="27"/>
    </row>
    <row r="48" spans="1:8" x14ac:dyDescent="0.3">
      <c r="A48" s="18"/>
      <c r="B48" s="28"/>
      <c r="C48" s="28" t="s">
        <v>23</v>
      </c>
      <c r="D48" s="29"/>
      <c r="E48" s="30"/>
      <c r="F48" s="31"/>
      <c r="G48" s="19">
        <f>'Expenses Pd 6'!I28</f>
        <v>6290.7699999999995</v>
      </c>
      <c r="H48" s="20" t="s">
        <v>31</v>
      </c>
    </row>
    <row r="49" spans="1:8" ht="15" thickBot="1" x14ac:dyDescent="0.35">
      <c r="A49" s="32"/>
      <c r="B49" s="33"/>
      <c r="C49" s="33"/>
      <c r="D49" s="33"/>
      <c r="E49" s="34"/>
      <c r="F49" s="35"/>
      <c r="G49" s="19"/>
      <c r="H49" s="36"/>
    </row>
    <row r="50" spans="1:8" ht="15" thickBot="1" x14ac:dyDescent="0.35">
      <c r="A50" s="21"/>
      <c r="B50" s="22"/>
      <c r="C50" s="22"/>
      <c r="D50" s="22"/>
      <c r="E50" s="37"/>
      <c r="F50" s="38"/>
      <c r="G50" s="39"/>
      <c r="H50" s="27"/>
    </row>
    <row r="51" spans="1:8" ht="15" thickBot="1" x14ac:dyDescent="0.35">
      <c r="A51" s="32"/>
      <c r="B51" s="33"/>
      <c r="C51" s="40" t="s">
        <v>22</v>
      </c>
      <c r="D51" s="40"/>
      <c r="E51" s="41"/>
      <c r="F51" s="42"/>
      <c r="G51" s="59">
        <f>SUM(G6:G50)</f>
        <v>28460.77</v>
      </c>
      <c r="H51" s="43"/>
    </row>
    <row r="53" spans="1:8" x14ac:dyDescent="0.3">
      <c r="C53" s="1"/>
      <c r="D53" s="1"/>
    </row>
    <row r="54" spans="1:8" x14ac:dyDescent="0.3">
      <c r="C54" s="6"/>
      <c r="D54" s="6"/>
      <c r="E54" s="6"/>
      <c r="F54" s="6"/>
      <c r="G54" s="6"/>
    </row>
    <row r="55" spans="1:8" x14ac:dyDescent="0.3">
      <c r="E55" s="2"/>
      <c r="F55" s="2"/>
      <c r="G55" s="6"/>
    </row>
    <row r="56" spans="1:8" x14ac:dyDescent="0.3">
      <c r="G56" s="2"/>
    </row>
    <row r="57" spans="1:8" x14ac:dyDescent="0.3">
      <c r="C57" s="1"/>
      <c r="D57" s="1"/>
      <c r="G57" s="2"/>
    </row>
    <row r="58" spans="1:8" x14ac:dyDescent="0.3">
      <c r="C58" s="6"/>
      <c r="D58" s="6"/>
      <c r="E58" s="7"/>
      <c r="F58" s="7"/>
      <c r="G58" s="6"/>
    </row>
    <row r="59" spans="1:8" x14ac:dyDescent="0.3">
      <c r="C59" s="7"/>
      <c r="D59" s="7"/>
      <c r="E59" s="7"/>
      <c r="F59" s="7"/>
      <c r="G59" s="6"/>
    </row>
    <row r="60" spans="1:8" x14ac:dyDescent="0.3">
      <c r="C60" s="7"/>
      <c r="D60" s="7"/>
    </row>
    <row r="61" spans="1:8" x14ac:dyDescent="0.3">
      <c r="C61" s="7"/>
      <c r="D61" s="7"/>
    </row>
    <row r="62" spans="1:8" x14ac:dyDescent="0.3">
      <c r="C62" s="7"/>
      <c r="D62" s="7"/>
    </row>
    <row r="63" spans="1:8" x14ac:dyDescent="0.3">
      <c r="C63" s="7"/>
      <c r="D63" s="7"/>
    </row>
    <row r="64" spans="1:8" x14ac:dyDescent="0.3">
      <c r="C64" s="7"/>
      <c r="D64" s="7"/>
    </row>
    <row r="65" spans="3:4" x14ac:dyDescent="0.3">
      <c r="C65" s="7"/>
      <c r="D65" s="7"/>
    </row>
    <row r="66" spans="3:4" x14ac:dyDescent="0.3">
      <c r="C66" s="7"/>
      <c r="D66" s="7"/>
    </row>
    <row r="67" spans="3:4" x14ac:dyDescent="0.3">
      <c r="C67" s="7"/>
      <c r="D67" s="7"/>
    </row>
    <row r="68" spans="3:4" x14ac:dyDescent="0.3">
      <c r="C68" s="7"/>
      <c r="D68" s="7"/>
    </row>
    <row r="69" spans="3:4" x14ac:dyDescent="0.3">
      <c r="C69" s="7"/>
      <c r="D69" s="7"/>
    </row>
    <row r="70" spans="3:4" x14ac:dyDescent="0.3">
      <c r="C70" s="7"/>
      <c r="D70" s="7"/>
    </row>
    <row r="71" spans="3:4" x14ac:dyDescent="0.3">
      <c r="C71" s="7"/>
      <c r="D71" s="7"/>
    </row>
    <row r="72" spans="3:4" x14ac:dyDescent="0.3">
      <c r="C72" s="7"/>
      <c r="D72" s="7"/>
    </row>
    <row r="73" spans="3:4" x14ac:dyDescent="0.3">
      <c r="C73" s="7"/>
      <c r="D73" s="7"/>
    </row>
    <row r="74" spans="3:4" x14ac:dyDescent="0.3">
      <c r="C74" s="7"/>
      <c r="D74" s="7"/>
    </row>
    <row r="75" spans="3:4" x14ac:dyDescent="0.3">
      <c r="C75" s="7"/>
      <c r="D75" s="7"/>
    </row>
    <row r="76" spans="3:4" x14ac:dyDescent="0.3">
      <c r="C76" s="7"/>
      <c r="D76" s="7"/>
    </row>
    <row r="77" spans="3:4" x14ac:dyDescent="0.3">
      <c r="C77" s="7"/>
      <c r="D77" s="7"/>
    </row>
  </sheetData>
  <mergeCells count="10">
    <mergeCell ref="A3:A5"/>
    <mergeCell ref="F3:G3"/>
    <mergeCell ref="F4:G4"/>
    <mergeCell ref="F2:G2"/>
    <mergeCell ref="D3:D5"/>
    <mergeCell ref="H3:H5"/>
    <mergeCell ref="C3:C5"/>
    <mergeCell ref="E3:E5"/>
    <mergeCell ref="B2:E2"/>
    <mergeCell ref="B3:B5"/>
  </mergeCells>
  <phoneticPr fontId="6" type="noConversion"/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28"/>
  <sheetViews>
    <sheetView tabSelected="1" zoomScale="130" zoomScaleNormal="130" zoomScalePageLayoutView="80" workbookViewId="0">
      <selection activeCell="D11" sqref="D11"/>
    </sheetView>
  </sheetViews>
  <sheetFormatPr defaultColWidth="10.44140625" defaultRowHeight="14.4" x14ac:dyDescent="0.3"/>
  <cols>
    <col min="1" max="1" width="5.109375" customWidth="1"/>
    <col min="2" max="2" width="11.33203125" style="3" bestFit="1" customWidth="1"/>
    <col min="3" max="3" width="29" customWidth="1"/>
    <col min="4" max="5" width="11.109375" bestFit="1" customWidth="1"/>
    <col min="8" max="8" width="19.44140625" bestFit="1" customWidth="1"/>
    <col min="9" max="9" width="11.33203125" bestFit="1" customWidth="1"/>
    <col min="10" max="10" width="10.44140625" customWidth="1"/>
    <col min="11" max="11" width="26.77734375" customWidth="1"/>
    <col min="12" max="12" width="78.44140625" bestFit="1" customWidth="1"/>
  </cols>
  <sheetData>
    <row r="2" spans="2:12" x14ac:dyDescent="0.3">
      <c r="B2" s="49" t="s">
        <v>24</v>
      </c>
      <c r="C2" s="50" t="s">
        <v>25</v>
      </c>
      <c r="D2" s="50" t="s">
        <v>0</v>
      </c>
      <c r="E2" s="50" t="s">
        <v>26</v>
      </c>
      <c r="F2" s="50" t="s">
        <v>16</v>
      </c>
      <c r="G2" s="50" t="s">
        <v>18</v>
      </c>
      <c r="H2" s="50" t="s">
        <v>17</v>
      </c>
      <c r="I2" s="50" t="s">
        <v>22</v>
      </c>
      <c r="J2" s="50"/>
      <c r="K2" s="50" t="s">
        <v>40</v>
      </c>
      <c r="L2" s="50" t="s">
        <v>27</v>
      </c>
    </row>
    <row r="3" spans="2:12" ht="18.75" customHeight="1" x14ac:dyDescent="0.3">
      <c r="B3" s="53" t="s">
        <v>56</v>
      </c>
      <c r="C3" s="5"/>
      <c r="D3" s="5"/>
      <c r="E3" s="5"/>
      <c r="F3" s="5"/>
      <c r="G3" s="5"/>
      <c r="H3" s="5"/>
      <c r="I3" s="51"/>
      <c r="J3" s="5"/>
      <c r="K3" s="5"/>
    </row>
    <row r="4" spans="2:12" x14ac:dyDescent="0.3">
      <c r="B4" s="60">
        <v>43773</v>
      </c>
      <c r="C4" s="61" t="s">
        <v>44</v>
      </c>
      <c r="D4" s="66">
        <v>307.93</v>
      </c>
      <c r="E4" s="66">
        <v>6.6</v>
      </c>
      <c r="F4" s="66">
        <v>55</v>
      </c>
      <c r="G4" s="66">
        <v>0</v>
      </c>
      <c r="H4" s="66">
        <v>14.13</v>
      </c>
      <c r="I4" s="66">
        <f>SUM(D4:H4)</f>
        <v>383.66</v>
      </c>
      <c r="J4" s="67"/>
      <c r="K4" s="61" t="s">
        <v>71</v>
      </c>
    </row>
    <row r="5" spans="2:12" x14ac:dyDescent="0.3">
      <c r="B5" s="60">
        <v>43774</v>
      </c>
      <c r="C5" s="61" t="s">
        <v>44</v>
      </c>
      <c r="D5" s="66">
        <v>0</v>
      </c>
      <c r="E5" s="66">
        <v>0</v>
      </c>
      <c r="F5" s="66">
        <v>0</v>
      </c>
      <c r="G5" s="66">
        <v>0</v>
      </c>
      <c r="H5" s="66">
        <f>200+89.4</f>
        <v>289.39999999999998</v>
      </c>
      <c r="I5" s="66">
        <f t="shared" ref="I5:I17" si="0">SUM(D5:H5)</f>
        <v>289.39999999999998</v>
      </c>
      <c r="J5" s="67"/>
      <c r="K5" s="61" t="s">
        <v>75</v>
      </c>
      <c r="L5" t="s">
        <v>76</v>
      </c>
    </row>
    <row r="6" spans="2:12" x14ac:dyDescent="0.3">
      <c r="B6" s="60">
        <v>43775</v>
      </c>
      <c r="C6" s="61" t="s">
        <v>44</v>
      </c>
      <c r="D6" s="66">
        <v>0</v>
      </c>
      <c r="E6" s="66">
        <v>0</v>
      </c>
      <c r="F6" s="66">
        <v>0</v>
      </c>
      <c r="G6" s="66">
        <v>0</v>
      </c>
      <c r="H6" s="66">
        <f>200+96.8</f>
        <v>296.8</v>
      </c>
      <c r="I6" s="66">
        <f t="shared" si="0"/>
        <v>296.8</v>
      </c>
      <c r="J6" s="67"/>
      <c r="K6" s="75" t="s">
        <v>72</v>
      </c>
      <c r="L6" t="s">
        <v>76</v>
      </c>
    </row>
    <row r="7" spans="2:12" x14ac:dyDescent="0.3">
      <c r="B7" s="60">
        <v>43473</v>
      </c>
      <c r="C7" s="61" t="s">
        <v>44</v>
      </c>
      <c r="D7" s="66">
        <v>294.93</v>
      </c>
      <c r="E7" s="66">
        <v>6.6</v>
      </c>
      <c r="F7" s="66">
        <v>0</v>
      </c>
      <c r="G7" s="66">
        <v>29.99</v>
      </c>
      <c r="H7" s="66">
        <v>0</v>
      </c>
      <c r="I7" s="66">
        <f t="shared" si="0"/>
        <v>331.52000000000004</v>
      </c>
      <c r="J7" s="67"/>
      <c r="K7" s="75" t="s">
        <v>73</v>
      </c>
    </row>
    <row r="8" spans="2:12" ht="28.8" x14ac:dyDescent="0.3">
      <c r="B8" s="60">
        <v>43780</v>
      </c>
      <c r="C8" s="61" t="s">
        <v>44</v>
      </c>
      <c r="D8" s="66">
        <v>46.99</v>
      </c>
      <c r="E8" s="66">
        <v>0</v>
      </c>
      <c r="F8" s="66">
        <v>34.24</v>
      </c>
      <c r="G8" s="66">
        <v>45.83</v>
      </c>
      <c r="H8" s="66">
        <f>14.89+535.88</f>
        <v>550.77</v>
      </c>
      <c r="I8" s="66">
        <f t="shared" si="0"/>
        <v>677.82999999999993</v>
      </c>
      <c r="J8" s="67"/>
      <c r="K8" s="61" t="s">
        <v>58</v>
      </c>
      <c r="L8" t="s">
        <v>77</v>
      </c>
    </row>
    <row r="9" spans="2:12" ht="28.8" x14ac:dyDescent="0.3">
      <c r="B9" s="60">
        <v>43781</v>
      </c>
      <c r="C9" s="61" t="s">
        <v>44</v>
      </c>
      <c r="D9" s="66">
        <v>0</v>
      </c>
      <c r="E9" s="66">
        <v>0</v>
      </c>
      <c r="F9" s="66">
        <v>0</v>
      </c>
      <c r="G9" s="66">
        <v>0</v>
      </c>
      <c r="H9" s="66">
        <v>18.5</v>
      </c>
      <c r="I9" s="66">
        <f t="shared" si="0"/>
        <v>18.5</v>
      </c>
      <c r="J9" s="67"/>
      <c r="K9" s="61" t="s">
        <v>59</v>
      </c>
      <c r="L9" t="s">
        <v>78</v>
      </c>
    </row>
    <row r="10" spans="2:12" ht="28.8" x14ac:dyDescent="0.3">
      <c r="B10" s="60">
        <v>43782</v>
      </c>
      <c r="C10" s="61" t="s">
        <v>44</v>
      </c>
      <c r="D10" s="66">
        <v>0</v>
      </c>
      <c r="E10" s="66">
        <v>0</v>
      </c>
      <c r="F10" s="66">
        <v>0</v>
      </c>
      <c r="G10" s="66">
        <v>0</v>
      </c>
      <c r="H10" s="66">
        <v>24.39</v>
      </c>
      <c r="I10" s="66">
        <f t="shared" si="0"/>
        <v>24.39</v>
      </c>
      <c r="J10" s="67"/>
      <c r="K10" s="61" t="s">
        <v>60</v>
      </c>
      <c r="L10" t="s">
        <v>78</v>
      </c>
    </row>
    <row r="11" spans="2:12" ht="43.2" x14ac:dyDescent="0.3">
      <c r="B11" s="60">
        <v>43783</v>
      </c>
      <c r="C11" s="61" t="s">
        <v>44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f t="shared" si="0"/>
        <v>0</v>
      </c>
      <c r="J11" s="67"/>
      <c r="K11" s="61" t="s">
        <v>61</v>
      </c>
      <c r="L11" t="s">
        <v>78</v>
      </c>
    </row>
    <row r="12" spans="2:12" ht="28.8" x14ac:dyDescent="0.3">
      <c r="B12" s="60">
        <v>43784</v>
      </c>
      <c r="C12" s="61" t="s">
        <v>44</v>
      </c>
      <c r="D12" s="66">
        <v>181.93</v>
      </c>
      <c r="E12" s="66">
        <v>47</v>
      </c>
      <c r="F12" s="66">
        <v>0</v>
      </c>
      <c r="G12" s="66">
        <v>0</v>
      </c>
      <c r="H12" s="66">
        <v>4.83</v>
      </c>
      <c r="I12" s="66">
        <f t="shared" si="0"/>
        <v>233.76000000000002</v>
      </c>
      <c r="J12" s="67"/>
      <c r="K12" s="61" t="s">
        <v>62</v>
      </c>
    </row>
    <row r="13" spans="2:12" ht="28.8" x14ac:dyDescent="0.3">
      <c r="B13" s="60">
        <v>43787</v>
      </c>
      <c r="C13" s="61" t="s">
        <v>44</v>
      </c>
      <c r="D13" s="66">
        <v>434.06</v>
      </c>
      <c r="E13" s="66">
        <v>47</v>
      </c>
      <c r="F13" s="66">
        <v>0</v>
      </c>
      <c r="G13" s="66">
        <v>33.33</v>
      </c>
      <c r="H13" s="66">
        <v>0</v>
      </c>
      <c r="I13" s="66">
        <f t="shared" si="0"/>
        <v>514.39</v>
      </c>
      <c r="J13" s="67"/>
      <c r="K13" s="61" t="s">
        <v>63</v>
      </c>
    </row>
    <row r="14" spans="2:12" x14ac:dyDescent="0.3">
      <c r="B14" s="60">
        <v>43790</v>
      </c>
      <c r="C14" s="61" t="s">
        <v>44</v>
      </c>
      <c r="D14" s="66">
        <f>271.06+246.06</f>
        <v>517.12</v>
      </c>
      <c r="E14" s="66">
        <v>30.2</v>
      </c>
      <c r="F14" s="66">
        <v>0</v>
      </c>
      <c r="G14" s="66">
        <v>33.33</v>
      </c>
      <c r="H14" s="66">
        <v>0</v>
      </c>
      <c r="I14" s="66">
        <f t="shared" si="0"/>
        <v>580.65000000000009</v>
      </c>
      <c r="J14" s="67"/>
      <c r="K14" s="61" t="s">
        <v>65</v>
      </c>
      <c r="L14" t="s">
        <v>79</v>
      </c>
    </row>
    <row r="15" spans="2:12" x14ac:dyDescent="0.3">
      <c r="B15" s="60">
        <v>43794</v>
      </c>
      <c r="C15" s="61" t="s">
        <v>44</v>
      </c>
      <c r="D15" s="66">
        <v>221.06</v>
      </c>
      <c r="E15" s="66">
        <v>47</v>
      </c>
      <c r="F15" s="66">
        <v>0</v>
      </c>
      <c r="G15" s="66">
        <v>33.33</v>
      </c>
      <c r="H15" s="66">
        <v>0</v>
      </c>
      <c r="I15" s="66">
        <f t="shared" si="0"/>
        <v>301.39</v>
      </c>
      <c r="J15" s="67"/>
      <c r="K15" s="61" t="s">
        <v>67</v>
      </c>
    </row>
    <row r="16" spans="2:12" x14ac:dyDescent="0.3">
      <c r="B16" s="60">
        <v>43796</v>
      </c>
      <c r="C16" s="61" t="s">
        <v>44</v>
      </c>
      <c r="D16" s="66">
        <v>156.62</v>
      </c>
      <c r="E16" s="66">
        <v>100.8</v>
      </c>
      <c r="F16" s="66">
        <v>0</v>
      </c>
      <c r="G16" s="66">
        <v>37.49</v>
      </c>
      <c r="H16" s="66">
        <f>99.38+12</f>
        <v>111.38</v>
      </c>
      <c r="I16" s="66">
        <f t="shared" si="0"/>
        <v>406.29</v>
      </c>
      <c r="J16" s="67"/>
      <c r="K16" s="61" t="s">
        <v>52</v>
      </c>
      <c r="L16" t="s">
        <v>80</v>
      </c>
    </row>
    <row r="17" spans="2:12" x14ac:dyDescent="0.3">
      <c r="B17" s="60">
        <v>43797</v>
      </c>
      <c r="C17" s="61" t="s">
        <v>44</v>
      </c>
      <c r="D17" s="66">
        <v>113.92</v>
      </c>
      <c r="E17" s="66">
        <v>0</v>
      </c>
      <c r="F17" s="66">
        <v>0</v>
      </c>
      <c r="G17" s="66">
        <v>0</v>
      </c>
      <c r="H17" s="66">
        <v>0</v>
      </c>
      <c r="I17" s="66">
        <f t="shared" si="0"/>
        <v>113.92</v>
      </c>
      <c r="J17" s="67"/>
      <c r="K17" s="61" t="s">
        <v>68</v>
      </c>
    </row>
    <row r="18" spans="2:12" ht="43.2" x14ac:dyDescent="0.3">
      <c r="B18" s="60" t="s">
        <v>54</v>
      </c>
      <c r="C18" s="61" t="s">
        <v>44</v>
      </c>
      <c r="D18" s="66" t="s">
        <v>54</v>
      </c>
      <c r="E18" s="66" t="s">
        <v>54</v>
      </c>
      <c r="F18" s="66" t="s">
        <v>54</v>
      </c>
      <c r="G18" s="66" t="s">
        <v>54</v>
      </c>
      <c r="H18" s="66" t="s">
        <v>54</v>
      </c>
      <c r="I18" s="66">
        <f>141+207</f>
        <v>348</v>
      </c>
      <c r="J18" s="67"/>
      <c r="K18" s="61" t="s">
        <v>53</v>
      </c>
    </row>
    <row r="19" spans="2:12" x14ac:dyDescent="0.3">
      <c r="B19" s="60"/>
      <c r="C19" s="61"/>
      <c r="D19" s="66"/>
      <c r="E19" s="66"/>
      <c r="F19" s="66"/>
      <c r="G19" s="66"/>
      <c r="H19" s="66"/>
      <c r="I19" s="66"/>
      <c r="J19" s="67"/>
      <c r="K19" s="61"/>
    </row>
    <row r="20" spans="2:12" x14ac:dyDescent="0.3">
      <c r="B20" s="52">
        <v>43780</v>
      </c>
      <c r="C20" s="68" t="s">
        <v>51</v>
      </c>
      <c r="D20" s="66">
        <v>30.99</v>
      </c>
      <c r="E20" s="66">
        <v>0</v>
      </c>
      <c r="F20" s="66">
        <v>0</v>
      </c>
      <c r="G20" s="66">
        <f>44.99/1.2</f>
        <v>37.491666666666667</v>
      </c>
      <c r="H20" s="66">
        <f>(10/1.2)+42.63+129.41</f>
        <v>180.37333333333333</v>
      </c>
      <c r="I20" s="54">
        <f>D20+E20+G20+H20</f>
        <v>248.85500000000002</v>
      </c>
      <c r="K20" s="68" t="s">
        <v>97</v>
      </c>
      <c r="L20" t="s">
        <v>103</v>
      </c>
    </row>
    <row r="21" spans="2:12" x14ac:dyDescent="0.3">
      <c r="B21" s="52">
        <v>43781</v>
      </c>
      <c r="C21" s="68" t="s">
        <v>51</v>
      </c>
      <c r="D21" s="66">
        <v>41.67</v>
      </c>
      <c r="E21" s="66">
        <v>15.1</v>
      </c>
      <c r="F21" s="66">
        <v>8.1</v>
      </c>
      <c r="G21" s="66">
        <v>0</v>
      </c>
      <c r="H21" s="66">
        <f>13.04+9.21+(227.95/1.2)</f>
        <v>212.20833333333334</v>
      </c>
      <c r="I21" s="54">
        <f>D21+E21+G21+H21</f>
        <v>268.97833333333335</v>
      </c>
      <c r="K21" s="68" t="s">
        <v>98</v>
      </c>
      <c r="L21" t="s">
        <v>96</v>
      </c>
    </row>
    <row r="22" spans="2:12" x14ac:dyDescent="0.3">
      <c r="B22" s="52">
        <v>43782</v>
      </c>
      <c r="C22" s="68" t="s">
        <v>51</v>
      </c>
      <c r="D22" s="66">
        <v>301.06</v>
      </c>
      <c r="E22" s="66">
        <f>2.4+2.4+25</f>
        <v>29.8</v>
      </c>
      <c r="F22" s="66">
        <v>0</v>
      </c>
      <c r="G22" s="66">
        <v>0</v>
      </c>
      <c r="H22" s="66">
        <f>36/1.2</f>
        <v>30</v>
      </c>
      <c r="I22" s="54">
        <f t="shared" ref="I22:I24" si="1">D22+E22+F22+G22+H22</f>
        <v>360.86</v>
      </c>
      <c r="J22" s="54"/>
      <c r="K22" s="68" t="s">
        <v>99</v>
      </c>
      <c r="L22" t="s">
        <v>100</v>
      </c>
    </row>
    <row r="23" spans="2:12" x14ac:dyDescent="0.3">
      <c r="B23" s="52">
        <v>43790</v>
      </c>
      <c r="C23" s="68" t="s">
        <v>51</v>
      </c>
      <c r="D23" s="66">
        <v>258.62</v>
      </c>
      <c r="E23" s="66">
        <f>2.4+2.4+25+25</f>
        <v>54.8</v>
      </c>
      <c r="F23" s="66">
        <v>0</v>
      </c>
      <c r="G23" s="66">
        <f>44.99/1.2</f>
        <v>37.491666666666667</v>
      </c>
      <c r="H23" s="66">
        <f>174.99/1.2</f>
        <v>145.82500000000002</v>
      </c>
      <c r="I23" s="54">
        <f t="shared" si="1"/>
        <v>496.73666666666668</v>
      </c>
      <c r="K23" s="68" t="s">
        <v>102</v>
      </c>
      <c r="L23" t="s">
        <v>101</v>
      </c>
    </row>
    <row r="24" spans="2:12" x14ac:dyDescent="0.3">
      <c r="B24" s="52">
        <v>43796</v>
      </c>
      <c r="C24" s="68" t="s">
        <v>51</v>
      </c>
      <c r="D24" s="66">
        <v>141.84</v>
      </c>
      <c r="E24" s="66">
        <f>25+25+2.4+2.4</f>
        <v>54.8</v>
      </c>
      <c r="F24" s="66">
        <v>0</v>
      </c>
      <c r="G24" s="66">
        <f>44.99/1.2</f>
        <v>37.491666666666667</v>
      </c>
      <c r="H24" s="66">
        <f>(22.35+170.5)/1.2</f>
        <v>160.70833333333334</v>
      </c>
      <c r="I24" s="54">
        <f t="shared" si="1"/>
        <v>394.84000000000003</v>
      </c>
      <c r="K24" s="68" t="s">
        <v>52</v>
      </c>
    </row>
    <row r="25" spans="2:12" x14ac:dyDescent="0.3">
      <c r="B25" s="52"/>
      <c r="D25" s="54"/>
      <c r="E25" s="54"/>
      <c r="F25" s="54"/>
      <c r="G25" s="54"/>
    </row>
    <row r="26" spans="2:12" x14ac:dyDescent="0.3">
      <c r="B26" s="4"/>
      <c r="C26" s="5"/>
      <c r="D26" s="5"/>
      <c r="E26" s="5"/>
      <c r="F26" s="5"/>
      <c r="G26" s="5"/>
      <c r="H26" s="5"/>
      <c r="I26" s="5"/>
    </row>
    <row r="28" spans="2:12" x14ac:dyDescent="0.3">
      <c r="D28" s="54">
        <f t="shared" ref="D28:I28" si="2">SUM(D3:D26)</f>
        <v>3048.74</v>
      </c>
      <c r="E28" s="54">
        <f t="shared" si="2"/>
        <v>439.70000000000005</v>
      </c>
      <c r="F28" s="54">
        <f t="shared" si="2"/>
        <v>97.34</v>
      </c>
      <c r="G28" s="54">
        <f t="shared" si="2"/>
        <v>325.77500000000003</v>
      </c>
      <c r="H28" s="54">
        <f t="shared" si="2"/>
        <v>2039.3149999999998</v>
      </c>
      <c r="I28" s="54">
        <f t="shared" si="2"/>
        <v>6290.7699999999995</v>
      </c>
    </row>
  </sheetData>
  <phoneticPr fontId="6" type="noConversion"/>
  <pageMargins left="0.25" right="0.25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18"/>
  <sheetViews>
    <sheetView topLeftCell="A4" zoomScale="200" zoomScaleNormal="200" zoomScalePageLayoutView="200" workbookViewId="0">
      <selection activeCell="G10" sqref="G10"/>
    </sheetView>
  </sheetViews>
  <sheetFormatPr defaultColWidth="13.44140625" defaultRowHeight="14.4" x14ac:dyDescent="0.3"/>
  <cols>
    <col min="1" max="1" width="13.44140625" customWidth="1"/>
    <col min="2" max="2" width="32.77734375" customWidth="1"/>
    <col min="5" max="5" width="8.44140625" bestFit="1" customWidth="1"/>
  </cols>
  <sheetData>
    <row r="3" spans="2:5" x14ac:dyDescent="0.3">
      <c r="B3" t="s">
        <v>36</v>
      </c>
    </row>
    <row r="5" spans="2:5" ht="15" thickBot="1" x14ac:dyDescent="0.35">
      <c r="B5" s="12" t="s">
        <v>13</v>
      </c>
      <c r="C5" s="12" t="s">
        <v>14</v>
      </c>
      <c r="D5" s="12" t="s">
        <v>15</v>
      </c>
      <c r="E5" t="s">
        <v>43</v>
      </c>
    </row>
    <row r="6" spans="2:5" x14ac:dyDescent="0.3">
      <c r="B6" s="10" t="s">
        <v>11</v>
      </c>
      <c r="C6" s="11">
        <v>59.4</v>
      </c>
      <c r="D6" s="10" t="s">
        <v>37</v>
      </c>
      <c r="E6" s="65">
        <v>43647</v>
      </c>
    </row>
    <row r="7" spans="2:5" x14ac:dyDescent="0.3">
      <c r="B7" s="13" t="s">
        <v>41</v>
      </c>
      <c r="C7" s="14">
        <v>59.4</v>
      </c>
      <c r="D7" s="13" t="s">
        <v>38</v>
      </c>
      <c r="E7" s="65">
        <v>43647</v>
      </c>
    </row>
    <row r="8" spans="2:5" x14ac:dyDescent="0.3">
      <c r="B8" s="8" t="s">
        <v>12</v>
      </c>
      <c r="C8" s="64">
        <v>59.4</v>
      </c>
      <c r="D8" s="8" t="s">
        <v>39</v>
      </c>
      <c r="E8" s="65">
        <v>43647</v>
      </c>
    </row>
    <row r="9" spans="2:5" x14ac:dyDescent="0.3">
      <c r="B9" s="13" t="s">
        <v>7</v>
      </c>
      <c r="C9" s="14">
        <v>59.4</v>
      </c>
      <c r="D9" s="13" t="s">
        <v>1</v>
      </c>
      <c r="E9" s="65">
        <v>43647</v>
      </c>
    </row>
    <row r="10" spans="2:5" x14ac:dyDescent="0.3">
      <c r="B10" s="8" t="s">
        <v>8</v>
      </c>
      <c r="C10" s="64">
        <v>59.4</v>
      </c>
      <c r="D10" s="8" t="s">
        <v>37</v>
      </c>
      <c r="E10" s="65">
        <v>43647</v>
      </c>
    </row>
    <row r="11" spans="2:5" x14ac:dyDescent="0.3">
      <c r="B11" s="13" t="s">
        <v>9</v>
      </c>
      <c r="C11" s="14">
        <v>300</v>
      </c>
      <c r="D11" s="13" t="s">
        <v>2</v>
      </c>
      <c r="E11">
        <v>2011</v>
      </c>
    </row>
    <row r="12" spans="2:5" x14ac:dyDescent="0.3">
      <c r="B12" s="8" t="s">
        <v>3</v>
      </c>
      <c r="C12" s="9">
        <v>300</v>
      </c>
      <c r="D12" s="8" t="s">
        <v>4</v>
      </c>
      <c r="E12">
        <v>2011</v>
      </c>
    </row>
    <row r="13" spans="2:5" x14ac:dyDescent="0.3">
      <c r="B13" s="13" t="s">
        <v>10</v>
      </c>
      <c r="C13" s="14">
        <v>59.4</v>
      </c>
      <c r="D13" s="13" t="s">
        <v>37</v>
      </c>
      <c r="E13" s="65">
        <v>43647</v>
      </c>
    </row>
    <row r="14" spans="2:5" x14ac:dyDescent="0.3">
      <c r="B14" s="8" t="s">
        <v>5</v>
      </c>
      <c r="C14" s="64">
        <v>59.4</v>
      </c>
      <c r="D14" s="8" t="s">
        <v>37</v>
      </c>
      <c r="E14" s="65">
        <v>43647</v>
      </c>
    </row>
    <row r="15" spans="2:5" x14ac:dyDescent="0.3">
      <c r="B15" s="13" t="s">
        <v>6</v>
      </c>
      <c r="C15" s="14">
        <v>59.4</v>
      </c>
      <c r="D15" s="13" t="s">
        <v>37</v>
      </c>
      <c r="E15" s="65">
        <v>43647</v>
      </c>
    </row>
    <row r="16" spans="2:5" x14ac:dyDescent="0.3">
      <c r="B16" s="8" t="s">
        <v>42</v>
      </c>
      <c r="C16" s="64">
        <v>59.4</v>
      </c>
      <c r="D16" s="8" t="s">
        <v>37</v>
      </c>
      <c r="E16" s="65">
        <v>43647</v>
      </c>
    </row>
    <row r="17" spans="2:5" x14ac:dyDescent="0.3">
      <c r="B17" s="55" t="s">
        <v>46</v>
      </c>
      <c r="C17" s="56">
        <v>70</v>
      </c>
      <c r="D17" s="55" t="s">
        <v>45</v>
      </c>
      <c r="E17">
        <v>2018</v>
      </c>
    </row>
    <row r="18" spans="2:5" x14ac:dyDescent="0.3">
      <c r="B18" s="57" t="s">
        <v>47</v>
      </c>
      <c r="C18" s="58">
        <v>0.3</v>
      </c>
      <c r="D18" s="57" t="s">
        <v>48</v>
      </c>
      <c r="E18">
        <v>2018</v>
      </c>
    </row>
  </sheetData>
  <phoneticPr fontId="9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</vt:lpstr>
      <vt:lpstr>Expenses Pd 6</vt:lpstr>
      <vt:lpstr>Rates</vt:lpstr>
    </vt:vector>
  </TitlesOfParts>
  <Company>Colas Rail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Hancock, Tracy</dc:creator>
  <cp:lastModifiedBy>MBRC</cp:lastModifiedBy>
  <cp:lastPrinted>2018-08-10T15:07:17Z</cp:lastPrinted>
  <dcterms:created xsi:type="dcterms:W3CDTF">2013-09-19T08:08:04Z</dcterms:created>
  <dcterms:modified xsi:type="dcterms:W3CDTF">2019-12-03T18:50:39Z</dcterms:modified>
</cp:coreProperties>
</file>